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5440" windowHeight="15390" activeTab="2"/>
  </bookViews>
  <sheets>
    <sheet name="Asset_pricing" sheetId="2" r:id="rId1"/>
    <sheet name="Coronavirus" sheetId="4" r:id="rId2"/>
    <sheet name="Printout" sheetId="5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3" i="5" l="1"/>
  <c r="C74" i="5" s="1"/>
  <c r="C75" i="5" s="1"/>
  <c r="B73" i="5"/>
  <c r="B74" i="5" s="1"/>
  <c r="K70" i="5"/>
  <c r="I70" i="5"/>
  <c r="H70" i="5"/>
  <c r="G70" i="5"/>
  <c r="M92" i="5"/>
  <c r="L92" i="5"/>
  <c r="K92" i="5"/>
  <c r="I92" i="5"/>
  <c r="H92" i="5"/>
  <c r="G92" i="5"/>
  <c r="K81" i="5"/>
  <c r="I81" i="5"/>
  <c r="H81" i="5"/>
  <c r="G81" i="5"/>
  <c r="K59" i="5"/>
  <c r="I59" i="5"/>
  <c r="H59" i="5"/>
  <c r="C62" i="5" s="1"/>
  <c r="C63" i="5" s="1"/>
  <c r="G59" i="5"/>
  <c r="M48" i="5"/>
  <c r="C52" i="5" s="1"/>
  <c r="L48" i="5"/>
  <c r="K48" i="5"/>
  <c r="I48" i="5"/>
  <c r="H48" i="5"/>
  <c r="C51" i="5" s="1"/>
  <c r="G48" i="5"/>
  <c r="K37" i="5"/>
  <c r="C40" i="5" s="1"/>
  <c r="I37" i="5"/>
  <c r="H37" i="5"/>
  <c r="G37" i="5"/>
  <c r="C29" i="5"/>
  <c r="C30" i="5" s="1"/>
  <c r="B29" i="5"/>
  <c r="B30" i="5" s="1"/>
  <c r="K26" i="5"/>
  <c r="I26" i="5"/>
  <c r="H26" i="5"/>
  <c r="G26" i="5"/>
  <c r="K15" i="5"/>
  <c r="I15" i="5"/>
  <c r="H15" i="5"/>
  <c r="C18" i="5" s="1"/>
  <c r="C19" i="5" s="1"/>
  <c r="G15" i="5"/>
  <c r="C7" i="5"/>
  <c r="C8" i="5" s="1"/>
  <c r="C9" i="5" s="1"/>
  <c r="B7" i="5"/>
  <c r="B8" i="5" s="1"/>
  <c r="K4" i="5"/>
  <c r="I4" i="5"/>
  <c r="H4" i="5"/>
  <c r="G4" i="5"/>
  <c r="B95" i="5" l="1"/>
  <c r="B96" i="5" s="1"/>
  <c r="C95" i="5"/>
  <c r="C96" i="5" s="1"/>
  <c r="C97" i="5" s="1"/>
  <c r="C85" i="5"/>
  <c r="B51" i="5"/>
  <c r="B52" i="5" s="1"/>
  <c r="C53" i="5" s="1"/>
  <c r="B84" i="5"/>
  <c r="B85" i="5" s="1"/>
  <c r="B40" i="5"/>
  <c r="B41" i="5" s="1"/>
  <c r="C84" i="5"/>
  <c r="B62" i="5"/>
  <c r="B63" i="5" s="1"/>
  <c r="C64" i="5" s="1"/>
  <c r="C41" i="5"/>
  <c r="C42" i="5" s="1"/>
  <c r="C31" i="5"/>
  <c r="B18" i="5"/>
  <c r="B19" i="5" s="1"/>
  <c r="C20" i="5" s="1"/>
  <c r="M48" i="4"/>
  <c r="L48" i="4"/>
  <c r="K48" i="4"/>
  <c r="I48" i="4"/>
  <c r="H48" i="4"/>
  <c r="G48" i="4"/>
  <c r="K37" i="4"/>
  <c r="I37" i="4"/>
  <c r="H37" i="4"/>
  <c r="G37" i="4"/>
  <c r="K26" i="4"/>
  <c r="I26" i="4"/>
  <c r="H26" i="4"/>
  <c r="G26" i="4"/>
  <c r="M15" i="4"/>
  <c r="L15" i="4"/>
  <c r="K15" i="4"/>
  <c r="I15" i="4"/>
  <c r="H15" i="4"/>
  <c r="G15" i="4"/>
  <c r="B18" i="4" s="1"/>
  <c r="B19" i="4" s="1"/>
  <c r="K4" i="4"/>
  <c r="I4" i="4"/>
  <c r="H4" i="4"/>
  <c r="G4" i="4"/>
  <c r="K26" i="2"/>
  <c r="I26" i="2"/>
  <c r="H26" i="2"/>
  <c r="G26" i="2"/>
  <c r="K15" i="2"/>
  <c r="I15" i="2"/>
  <c r="H15" i="2"/>
  <c r="G15" i="2"/>
  <c r="C86" i="5" l="1"/>
  <c r="C40" i="4"/>
  <c r="C41" i="4" s="1"/>
  <c r="C29" i="2"/>
  <c r="C30" i="2" s="1"/>
  <c r="B18" i="2"/>
  <c r="B19" i="2" s="1"/>
  <c r="B29" i="2"/>
  <c r="B30" i="2" s="1"/>
  <c r="C31" i="2" s="1"/>
  <c r="B29" i="4"/>
  <c r="B30" i="4" s="1"/>
  <c r="B40" i="4"/>
  <c r="B41" i="4" s="1"/>
  <c r="B51" i="4"/>
  <c r="B52" i="4" s="1"/>
  <c r="C18" i="4"/>
  <c r="C19" i="4" s="1"/>
  <c r="C20" i="4" s="1"/>
  <c r="C51" i="4"/>
  <c r="C52" i="4" s="1"/>
  <c r="B7" i="4"/>
  <c r="B8" i="4" s="1"/>
  <c r="C7" i="4"/>
  <c r="C8" i="4" s="1"/>
  <c r="C29" i="4"/>
  <c r="C30" i="4" s="1"/>
  <c r="C31" i="4" s="1"/>
  <c r="C18" i="2"/>
  <c r="C19" i="2" s="1"/>
  <c r="C42" i="4" l="1"/>
  <c r="C9" i="4"/>
  <c r="C20" i="2"/>
  <c r="C53" i="4"/>
  <c r="K4" i="2" l="1"/>
  <c r="H4" i="2"/>
  <c r="I4" i="2"/>
  <c r="G4" i="2"/>
  <c r="C7" i="2" l="1"/>
  <c r="B7" i="2"/>
  <c r="B8" i="2" s="1"/>
  <c r="C8" i="2"/>
  <c r="C9" i="2" s="1"/>
</calcChain>
</file>

<file path=xl/sharedStrings.xml><?xml version="1.0" encoding="utf-8"?>
<sst xmlns="http://schemas.openxmlformats.org/spreadsheetml/2006/main" count="345" uniqueCount="40">
  <si>
    <t>beta</t>
  </si>
  <si>
    <t>y_l</t>
  </si>
  <si>
    <t>y_h</t>
  </si>
  <si>
    <t>d_l</t>
  </si>
  <si>
    <t>d_h</t>
  </si>
  <si>
    <t>sigma</t>
  </si>
  <si>
    <t>u_c_l</t>
  </si>
  <si>
    <t>u_c_h</t>
  </si>
  <si>
    <t>y</t>
  </si>
  <si>
    <t>u_c</t>
  </si>
  <si>
    <t>Bonds</t>
  </si>
  <si>
    <t>Stocks</t>
  </si>
  <si>
    <t>Price</t>
  </si>
  <si>
    <t>Risk premium</t>
  </si>
  <si>
    <t>Expected return</t>
  </si>
  <si>
    <t>Increase in dividend uncertainty</t>
  </si>
  <si>
    <t>Drop in stock prices</t>
  </si>
  <si>
    <t>No change in risk premium</t>
  </si>
  <si>
    <t>Increase in risk premium</t>
  </si>
  <si>
    <t>5% Drop in expected dividends</t>
  </si>
  <si>
    <t>5% Drop in stock prices</t>
  </si>
  <si>
    <t>No change in expected return</t>
  </si>
  <si>
    <t>Expected return must be higher to compensate for higher uncertainty</t>
  </si>
  <si>
    <t>prob_l</t>
  </si>
  <si>
    <t>prob_h</t>
  </si>
  <si>
    <t>Close to historical averages</t>
  </si>
  <si>
    <t>Usual situation</t>
  </si>
  <si>
    <t>Higher probability of "low" state of the world</t>
  </si>
  <si>
    <t>All effects combined</t>
  </si>
  <si>
    <t>Big drop in stock prices, price of bonds goes up</t>
  </si>
  <si>
    <t>Low (even negative) return on safe assets</t>
  </si>
  <si>
    <t>Small drop in risk premium</t>
  </si>
  <si>
    <t>Drop in expected returns, especially on safe assets</t>
  </si>
  <si>
    <t>No uncertainty in future income</t>
  </si>
  <si>
    <t>No risk premium</t>
  </si>
  <si>
    <t>Same return on all assets, equal to 1/beta-1</t>
  </si>
  <si>
    <t>No uncertainty in future dividends</t>
  </si>
  <si>
    <t>Same return on all assets</t>
  </si>
  <si>
    <t>Same price of all assets</t>
  </si>
  <si>
    <t>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</si>
</sst>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10" fontId="0" fillId="0" borderId="0" xfId="1" applyNumberFormat="1" applyFont="1"/>
    <xf numFmtId="10" fontId="0" fillId="0" borderId="0" xfId="0" applyNumberFormat="1"/>
    <xf numFmtId="0" fontId="2" fillId="0" borderId="0" xfId="0" applyFont="1"/>
    <xf numFmtId="0" fontId="2" fillId="2" borderId="0" xfId="0" applyFont="1" applyFill="1"/>
    <xf numFmtId="0" fontId="2" fillId="3" borderId="0" xfId="0" applyFont="1" applyFill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Normal="100" workbookViewId="0"/>
  </sheetViews>
  <sheetFormatPr defaultRowHeight="15" x14ac:dyDescent="0.25"/>
  <cols>
    <col min="1" max="1" width="16.5703125" bestFit="1" customWidth="1"/>
  </cols>
  <sheetData>
    <row r="1" spans="1:13" x14ac:dyDescent="0.25">
      <c r="A1" s="3" t="s">
        <v>26</v>
      </c>
    </row>
    <row r="3" spans="1:13" x14ac:dyDescent="0.25">
      <c r="B3" t="s">
        <v>0</v>
      </c>
      <c r="C3" t="s">
        <v>5</v>
      </c>
      <c r="D3" t="s">
        <v>8</v>
      </c>
      <c r="E3" t="s">
        <v>1</v>
      </c>
      <c r="F3" t="s">
        <v>2</v>
      </c>
      <c r="G3" t="s">
        <v>9</v>
      </c>
      <c r="H3" t="s">
        <v>6</v>
      </c>
      <c r="I3" t="s">
        <v>7</v>
      </c>
      <c r="J3" t="s">
        <v>23</v>
      </c>
      <c r="K3" t="s">
        <v>24</v>
      </c>
      <c r="L3" t="s">
        <v>3</v>
      </c>
      <c r="M3" t="s">
        <v>4</v>
      </c>
    </row>
    <row r="4" spans="1:13" x14ac:dyDescent="0.25">
      <c r="B4">
        <v>0.95</v>
      </c>
      <c r="C4">
        <v>2</v>
      </c>
      <c r="D4">
        <v>1</v>
      </c>
      <c r="E4">
        <v>0.9</v>
      </c>
      <c r="F4">
        <v>1.1000000000000001</v>
      </c>
      <c r="G4">
        <f>D4^(-$C$4)</f>
        <v>1</v>
      </c>
      <c r="H4">
        <f t="shared" ref="H4:I4" si="0">E4^(-$C$4)</f>
        <v>1.2345679012345678</v>
      </c>
      <c r="I4">
        <f t="shared" si="0"/>
        <v>0.82644628099173545</v>
      </c>
      <c r="J4">
        <v>0.5</v>
      </c>
      <c r="K4">
        <f>1-J4</f>
        <v>0.5</v>
      </c>
      <c r="L4">
        <v>0.8</v>
      </c>
      <c r="M4">
        <v>1.2</v>
      </c>
    </row>
    <row r="6" spans="1:13" x14ac:dyDescent="0.25">
      <c r="B6" t="s">
        <v>10</v>
      </c>
      <c r="C6" t="s">
        <v>11</v>
      </c>
    </row>
    <row r="7" spans="1:13" x14ac:dyDescent="0.25">
      <c r="A7" t="s">
        <v>12</v>
      </c>
      <c r="B7">
        <f>B4*(J4*H4/G4+K4*I4/G4)</f>
        <v>0.9789817365574941</v>
      </c>
      <c r="C7">
        <f>B4*(J4*H4/G4*L4+K4*I4/G4*M4)</f>
        <v>0.94021018263442491</v>
      </c>
    </row>
    <row r="8" spans="1:13" x14ac:dyDescent="0.25">
      <c r="A8" t="s">
        <v>14</v>
      </c>
      <c r="B8" s="1">
        <f>1/B7-1</f>
        <v>2.1469515372589898E-2</v>
      </c>
      <c r="C8" s="1">
        <f>(J4*L4+K4*M4)/C7-1</f>
        <v>6.3591969614758659E-2</v>
      </c>
      <c r="E8" t="s">
        <v>25</v>
      </c>
    </row>
    <row r="9" spans="1:13" x14ac:dyDescent="0.25">
      <c r="A9" t="s">
        <v>13</v>
      </c>
      <c r="C9" s="2">
        <f>C8-B8</f>
        <v>4.2122454242168761E-2</v>
      </c>
    </row>
    <row r="12" spans="1:13" x14ac:dyDescent="0.25">
      <c r="A12" s="3" t="s">
        <v>33</v>
      </c>
    </row>
    <row r="14" spans="1:13" x14ac:dyDescent="0.25">
      <c r="B14" t="s">
        <v>0</v>
      </c>
      <c r="C14" t="s">
        <v>5</v>
      </c>
      <c r="D14" t="s">
        <v>8</v>
      </c>
      <c r="E14" s="5" t="s">
        <v>1</v>
      </c>
      <c r="F14" s="5" t="s">
        <v>2</v>
      </c>
      <c r="G14" t="s">
        <v>9</v>
      </c>
      <c r="H14" t="s">
        <v>6</v>
      </c>
      <c r="I14" t="s">
        <v>7</v>
      </c>
      <c r="J14" t="s">
        <v>23</v>
      </c>
      <c r="K14" t="s">
        <v>24</v>
      </c>
      <c r="L14" t="s">
        <v>3</v>
      </c>
      <c r="M14" t="s">
        <v>4</v>
      </c>
    </row>
    <row r="15" spans="1:13" x14ac:dyDescent="0.25">
      <c r="B15">
        <v>0.95</v>
      </c>
      <c r="C15">
        <v>2</v>
      </c>
      <c r="D15">
        <v>1</v>
      </c>
      <c r="E15" s="5">
        <v>1</v>
      </c>
      <c r="F15" s="5">
        <v>1</v>
      </c>
      <c r="G15">
        <f>D15^(-$C$4)</f>
        <v>1</v>
      </c>
      <c r="H15">
        <f t="shared" ref="H15" si="1">E15^(-$C$4)</f>
        <v>1</v>
      </c>
      <c r="I15">
        <f t="shared" ref="I15" si="2">F15^(-$C$4)</f>
        <v>1</v>
      </c>
      <c r="J15">
        <v>0.5</v>
      </c>
      <c r="K15">
        <f>1-J15</f>
        <v>0.5</v>
      </c>
      <c r="L15">
        <v>0.8</v>
      </c>
      <c r="M15">
        <v>1.2</v>
      </c>
    </row>
    <row r="17" spans="1:13" x14ac:dyDescent="0.25">
      <c r="B17" t="s">
        <v>10</v>
      </c>
      <c r="C17" t="s">
        <v>11</v>
      </c>
    </row>
    <row r="18" spans="1:13" x14ac:dyDescent="0.25">
      <c r="A18" t="s">
        <v>12</v>
      </c>
      <c r="B18">
        <f>B15*(J15*H15/G15+K15*I15/G15)</f>
        <v>0.95</v>
      </c>
      <c r="C18">
        <f>B15*(J15*H15/G15*L15+K15*I15/G15*M15)</f>
        <v>0.95</v>
      </c>
      <c r="E18" t="s">
        <v>38</v>
      </c>
    </row>
    <row r="19" spans="1:13" x14ac:dyDescent="0.25">
      <c r="A19" t="s">
        <v>14</v>
      </c>
      <c r="B19" s="1">
        <f>1/B18-1</f>
        <v>5.2631578947368363E-2</v>
      </c>
      <c r="C19" s="1">
        <f>(J15*L15+K15*M15)/C18-1</f>
        <v>5.2631578947368363E-2</v>
      </c>
      <c r="E19" t="s">
        <v>35</v>
      </c>
    </row>
    <row r="20" spans="1:13" x14ac:dyDescent="0.25">
      <c r="A20" t="s">
        <v>13</v>
      </c>
      <c r="C20" s="2">
        <f>C19-B19</f>
        <v>0</v>
      </c>
      <c r="E20" t="s">
        <v>34</v>
      </c>
    </row>
    <row r="23" spans="1:13" x14ac:dyDescent="0.25">
      <c r="A23" s="3" t="s">
        <v>36</v>
      </c>
    </row>
    <row r="25" spans="1:13" x14ac:dyDescent="0.25">
      <c r="B25" t="s">
        <v>0</v>
      </c>
      <c r="C25" t="s">
        <v>5</v>
      </c>
      <c r="D25" t="s">
        <v>8</v>
      </c>
      <c r="E25" t="s">
        <v>1</v>
      </c>
      <c r="F25" t="s">
        <v>2</v>
      </c>
      <c r="G25" t="s">
        <v>9</v>
      </c>
      <c r="H25" t="s">
        <v>6</v>
      </c>
      <c r="I25" t="s">
        <v>7</v>
      </c>
      <c r="J25" t="s">
        <v>23</v>
      </c>
      <c r="K25" t="s">
        <v>24</v>
      </c>
      <c r="L25" s="5" t="s">
        <v>3</v>
      </c>
      <c r="M25" s="5" t="s">
        <v>4</v>
      </c>
    </row>
    <row r="26" spans="1:13" x14ac:dyDescent="0.25">
      <c r="B26">
        <v>0.95</v>
      </c>
      <c r="C26">
        <v>2</v>
      </c>
      <c r="D26">
        <v>1</v>
      </c>
      <c r="E26">
        <v>0.9</v>
      </c>
      <c r="F26">
        <v>1.1000000000000001</v>
      </c>
      <c r="G26">
        <f>D26^(-$C$4)</f>
        <v>1</v>
      </c>
      <c r="H26">
        <f t="shared" ref="H26" si="3">E26^(-$C$4)</f>
        <v>1.2345679012345678</v>
      </c>
      <c r="I26">
        <f t="shared" ref="I26" si="4">F26^(-$C$4)</f>
        <v>0.82644628099173545</v>
      </c>
      <c r="J26">
        <v>0.5</v>
      </c>
      <c r="K26">
        <f>1-J26</f>
        <v>0.5</v>
      </c>
      <c r="L26" s="5">
        <v>1</v>
      </c>
      <c r="M26" s="5">
        <v>1</v>
      </c>
    </row>
    <row r="28" spans="1:13" x14ac:dyDescent="0.25">
      <c r="B28" t="s">
        <v>10</v>
      </c>
      <c r="C28" t="s">
        <v>11</v>
      </c>
    </row>
    <row r="29" spans="1:13" x14ac:dyDescent="0.25">
      <c r="A29" t="s">
        <v>12</v>
      </c>
      <c r="B29">
        <f>B26*(J26*H26/G26+K26*I26/G26)</f>
        <v>0.9789817365574941</v>
      </c>
      <c r="C29">
        <f>B26*(J26*H26/G26*L26+K26*I26/G26*M26)</f>
        <v>0.9789817365574941</v>
      </c>
      <c r="E29" t="s">
        <v>38</v>
      </c>
    </row>
    <row r="30" spans="1:13" x14ac:dyDescent="0.25">
      <c r="A30" t="s">
        <v>14</v>
      </c>
      <c r="B30" s="1">
        <f>1/B29-1</f>
        <v>2.1469515372589898E-2</v>
      </c>
      <c r="C30" s="1">
        <f>(J26*L26+K26*M26)/C29-1</f>
        <v>2.1469515372589898E-2</v>
      </c>
      <c r="E30" t="s">
        <v>37</v>
      </c>
    </row>
    <row r="31" spans="1:13" x14ac:dyDescent="0.25">
      <c r="A31" t="s">
        <v>13</v>
      </c>
      <c r="C31" s="2">
        <f>C30-B30</f>
        <v>0</v>
      </c>
      <c r="E31" t="s">
        <v>34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/>
  </sheetViews>
  <sheetFormatPr defaultRowHeight="15" x14ac:dyDescent="0.25"/>
  <cols>
    <col min="1" max="1" width="16.5703125" bestFit="1" customWidth="1"/>
  </cols>
  <sheetData>
    <row r="1" spans="1:13" x14ac:dyDescent="0.25">
      <c r="A1" s="3" t="s">
        <v>26</v>
      </c>
    </row>
    <row r="3" spans="1:13" x14ac:dyDescent="0.25">
      <c r="B3" t="s">
        <v>0</v>
      </c>
      <c r="C3" t="s">
        <v>5</v>
      </c>
      <c r="D3" t="s">
        <v>8</v>
      </c>
      <c r="E3" t="s">
        <v>1</v>
      </c>
      <c r="F3" t="s">
        <v>2</v>
      </c>
      <c r="G3" t="s">
        <v>9</v>
      </c>
      <c r="H3" t="s">
        <v>6</v>
      </c>
      <c r="I3" t="s">
        <v>7</v>
      </c>
      <c r="J3" t="s">
        <v>23</v>
      </c>
      <c r="K3" t="s">
        <v>24</v>
      </c>
      <c r="L3" t="s">
        <v>3</v>
      </c>
      <c r="M3" t="s">
        <v>4</v>
      </c>
    </row>
    <row r="4" spans="1:13" x14ac:dyDescent="0.25">
      <c r="B4">
        <v>0.95</v>
      </c>
      <c r="C4">
        <v>2</v>
      </c>
      <c r="D4">
        <v>1</v>
      </c>
      <c r="E4">
        <v>0.9</v>
      </c>
      <c r="F4">
        <v>1.1000000000000001</v>
      </c>
      <c r="G4">
        <f>D4^(-$C$4)</f>
        <v>1</v>
      </c>
      <c r="H4">
        <f t="shared" ref="H4:I4" si="0">E4^(-$C$4)</f>
        <v>1.2345679012345678</v>
      </c>
      <c r="I4">
        <f t="shared" si="0"/>
        <v>0.82644628099173545</v>
      </c>
      <c r="J4">
        <v>0.5</v>
      </c>
      <c r="K4">
        <f>1-J4</f>
        <v>0.5</v>
      </c>
      <c r="L4">
        <v>0.8</v>
      </c>
      <c r="M4">
        <v>1.2</v>
      </c>
    </row>
    <row r="6" spans="1:13" x14ac:dyDescent="0.25">
      <c r="B6" t="s">
        <v>10</v>
      </c>
      <c r="C6" t="s">
        <v>11</v>
      </c>
    </row>
    <row r="7" spans="1:13" x14ac:dyDescent="0.25">
      <c r="A7" t="s">
        <v>12</v>
      </c>
      <c r="B7">
        <f>B4*(J4*H4/G4+K4*I4/G4)</f>
        <v>0.9789817365574941</v>
      </c>
      <c r="C7">
        <f>B4*(J4*H4/G4*L4+K4*I4/G4*M4)</f>
        <v>0.94021018263442491</v>
      </c>
    </row>
    <row r="8" spans="1:13" x14ac:dyDescent="0.25">
      <c r="A8" t="s">
        <v>14</v>
      </c>
      <c r="B8" s="1">
        <f>1/B7-1</f>
        <v>2.1469515372589898E-2</v>
      </c>
      <c r="C8" s="1">
        <f>(J4*L4+K4*M4)/C7-1</f>
        <v>6.3591969614758659E-2</v>
      </c>
      <c r="E8" t="s">
        <v>25</v>
      </c>
    </row>
    <row r="9" spans="1:13" x14ac:dyDescent="0.25">
      <c r="A9" t="s">
        <v>13</v>
      </c>
      <c r="C9" s="2">
        <f>C8-B8</f>
        <v>4.2122454242168761E-2</v>
      </c>
    </row>
    <row r="12" spans="1:13" x14ac:dyDescent="0.25">
      <c r="A12" s="3" t="s">
        <v>19</v>
      </c>
    </row>
    <row r="14" spans="1:13" x14ac:dyDescent="0.25">
      <c r="B14" t="s">
        <v>0</v>
      </c>
      <c r="C14" t="s">
        <v>5</v>
      </c>
      <c r="D14" t="s">
        <v>8</v>
      </c>
      <c r="E14" t="s">
        <v>1</v>
      </c>
      <c r="F14" t="s">
        <v>2</v>
      </c>
      <c r="G14" t="s">
        <v>9</v>
      </c>
      <c r="H14" t="s">
        <v>6</v>
      </c>
      <c r="I14" t="s">
        <v>7</v>
      </c>
      <c r="J14" t="s">
        <v>23</v>
      </c>
      <c r="K14" t="s">
        <v>24</v>
      </c>
      <c r="L14" s="4" t="s">
        <v>3</v>
      </c>
      <c r="M14" s="4" t="s">
        <v>4</v>
      </c>
    </row>
    <row r="15" spans="1:13" x14ac:dyDescent="0.25">
      <c r="B15">
        <v>0.95</v>
      </c>
      <c r="C15">
        <v>2</v>
      </c>
      <c r="D15">
        <v>1</v>
      </c>
      <c r="E15">
        <v>0.9</v>
      </c>
      <c r="F15">
        <v>1.1000000000000001</v>
      </c>
      <c r="G15">
        <f>D15^(-$C$4)</f>
        <v>1</v>
      </c>
      <c r="H15">
        <f t="shared" ref="H15:I15" si="1">E15^(-$C$4)</f>
        <v>1.2345679012345678</v>
      </c>
      <c r="I15">
        <f t="shared" si="1"/>
        <v>0.82644628099173545</v>
      </c>
      <c r="J15">
        <v>0.5</v>
      </c>
      <c r="K15">
        <f>1-J15</f>
        <v>0.5</v>
      </c>
      <c r="L15" s="4">
        <f>0.8*0.95</f>
        <v>0.76</v>
      </c>
      <c r="M15" s="4">
        <f>1.2*0.95</f>
        <v>1.1399999999999999</v>
      </c>
    </row>
    <row r="17" spans="1:13" x14ac:dyDescent="0.25">
      <c r="B17" t="s">
        <v>10</v>
      </c>
      <c r="C17" t="s">
        <v>11</v>
      </c>
    </row>
    <row r="18" spans="1:13" x14ac:dyDescent="0.25">
      <c r="A18" t="s">
        <v>12</v>
      </c>
      <c r="B18">
        <f>B15*(J15*H15/G15+K15*I15/G15)</f>
        <v>0.9789817365574941</v>
      </c>
      <c r="C18">
        <f>B15*(J15*H15/G15*L15+K15*I15/G15*M15)</f>
        <v>0.89319967350270357</v>
      </c>
      <c r="E18" t="s">
        <v>20</v>
      </c>
    </row>
    <row r="19" spans="1:13" x14ac:dyDescent="0.25">
      <c r="A19" t="s">
        <v>14</v>
      </c>
      <c r="B19" s="1">
        <f>1/B18-1</f>
        <v>2.1469515372589898E-2</v>
      </c>
      <c r="C19" s="1">
        <f>(J15*L15+K15*M15)/C18-1</f>
        <v>6.3591969614758881E-2</v>
      </c>
      <c r="E19" t="s">
        <v>21</v>
      </c>
    </row>
    <row r="20" spans="1:13" x14ac:dyDescent="0.25">
      <c r="A20" t="s">
        <v>13</v>
      </c>
      <c r="C20" s="2">
        <f>C19-B19</f>
        <v>4.2122454242168983E-2</v>
      </c>
      <c r="E20" t="s">
        <v>17</v>
      </c>
    </row>
    <row r="23" spans="1:13" x14ac:dyDescent="0.25">
      <c r="A23" s="3" t="s">
        <v>15</v>
      </c>
    </row>
    <row r="25" spans="1:13" x14ac:dyDescent="0.25">
      <c r="B25" t="s">
        <v>0</v>
      </c>
      <c r="C25" t="s">
        <v>5</v>
      </c>
      <c r="D25" t="s">
        <v>8</v>
      </c>
      <c r="E25" t="s">
        <v>1</v>
      </c>
      <c r="F25" t="s">
        <v>2</v>
      </c>
      <c r="G25" t="s">
        <v>9</v>
      </c>
      <c r="H25" t="s">
        <v>6</v>
      </c>
      <c r="I25" t="s">
        <v>7</v>
      </c>
      <c r="J25" t="s">
        <v>23</v>
      </c>
      <c r="K25" t="s">
        <v>24</v>
      </c>
      <c r="L25" s="4" t="s">
        <v>3</v>
      </c>
      <c r="M25" s="4" t="s">
        <v>4</v>
      </c>
    </row>
    <row r="26" spans="1:13" x14ac:dyDescent="0.25">
      <c r="B26">
        <v>0.95</v>
      </c>
      <c r="C26">
        <v>2</v>
      </c>
      <c r="D26">
        <v>1</v>
      </c>
      <c r="E26">
        <v>0.9</v>
      </c>
      <c r="F26">
        <v>1.1000000000000001</v>
      </c>
      <c r="G26">
        <f>D26^(-$C$4)</f>
        <v>1</v>
      </c>
      <c r="H26">
        <f t="shared" ref="H26:I26" si="2">E26^(-$C$4)</f>
        <v>1.2345679012345678</v>
      </c>
      <c r="I26">
        <f t="shared" si="2"/>
        <v>0.82644628099173545</v>
      </c>
      <c r="J26">
        <v>0.5</v>
      </c>
      <c r="K26">
        <f>1-J26</f>
        <v>0.5</v>
      </c>
      <c r="L26" s="4">
        <v>0.6</v>
      </c>
      <c r="M26" s="4">
        <v>1.4</v>
      </c>
    </row>
    <row r="28" spans="1:13" x14ac:dyDescent="0.25">
      <c r="B28" t="s">
        <v>10</v>
      </c>
      <c r="C28" t="s">
        <v>11</v>
      </c>
    </row>
    <row r="29" spans="1:13" x14ac:dyDescent="0.25">
      <c r="A29" t="s">
        <v>12</v>
      </c>
      <c r="B29">
        <f>B26*(J26*H26/G26+K26*I26/G26)</f>
        <v>0.9789817365574941</v>
      </c>
      <c r="C29">
        <f>B26*(J26*H26/G26*L26+K26*I26/G26*M26)</f>
        <v>0.90143862871135583</v>
      </c>
      <c r="E29" t="s">
        <v>16</v>
      </c>
    </row>
    <row r="30" spans="1:13" x14ac:dyDescent="0.25">
      <c r="A30" t="s">
        <v>14</v>
      </c>
      <c r="B30" s="1">
        <f>1/B29-1</f>
        <v>2.1469515372589898E-2</v>
      </c>
      <c r="C30" s="1">
        <f>(J26*L26+K26*M26)/C29-1</f>
        <v>0.10933786078098495</v>
      </c>
      <c r="E30" t="s">
        <v>22</v>
      </c>
    </row>
    <row r="31" spans="1:13" x14ac:dyDescent="0.25">
      <c r="A31" t="s">
        <v>13</v>
      </c>
      <c r="C31" s="2">
        <f>C30-B30</f>
        <v>8.7868345408395054E-2</v>
      </c>
      <c r="E31" t="s">
        <v>18</v>
      </c>
    </row>
    <row r="34" spans="1:13" x14ac:dyDescent="0.25">
      <c r="A34" s="3" t="s">
        <v>27</v>
      </c>
    </row>
    <row r="36" spans="1:13" x14ac:dyDescent="0.25">
      <c r="B36" t="s">
        <v>0</v>
      </c>
      <c r="C36" t="s">
        <v>5</v>
      </c>
      <c r="D36" t="s">
        <v>8</v>
      </c>
      <c r="E36" t="s">
        <v>1</v>
      </c>
      <c r="F36" t="s">
        <v>2</v>
      </c>
      <c r="G36" t="s">
        <v>9</v>
      </c>
      <c r="H36" t="s">
        <v>6</v>
      </c>
      <c r="I36" t="s">
        <v>7</v>
      </c>
      <c r="J36" s="4" t="s">
        <v>23</v>
      </c>
      <c r="K36" s="4" t="s">
        <v>24</v>
      </c>
      <c r="L36" t="s">
        <v>3</v>
      </c>
      <c r="M36" t="s">
        <v>4</v>
      </c>
    </row>
    <row r="37" spans="1:13" x14ac:dyDescent="0.25">
      <c r="B37">
        <v>0.95</v>
      </c>
      <c r="C37">
        <v>2</v>
      </c>
      <c r="D37">
        <v>1</v>
      </c>
      <c r="E37">
        <v>0.9</v>
      </c>
      <c r="F37">
        <v>1.1000000000000001</v>
      </c>
      <c r="G37">
        <f>D37^(-$C$4)</f>
        <v>1</v>
      </c>
      <c r="H37">
        <f t="shared" ref="H37:I37" si="3">E37^(-$C$4)</f>
        <v>1.2345679012345678</v>
      </c>
      <c r="I37">
        <f t="shared" si="3"/>
        <v>0.82644628099173545</v>
      </c>
      <c r="J37" s="4">
        <v>0.6</v>
      </c>
      <c r="K37" s="4">
        <f>1-J37</f>
        <v>0.4</v>
      </c>
      <c r="L37">
        <v>0.8</v>
      </c>
      <c r="M37">
        <v>1.2</v>
      </c>
    </row>
    <row r="39" spans="1:13" x14ac:dyDescent="0.25">
      <c r="B39" t="s">
        <v>10</v>
      </c>
      <c r="C39" t="s">
        <v>11</v>
      </c>
    </row>
    <row r="40" spans="1:13" x14ac:dyDescent="0.25">
      <c r="A40" t="s">
        <v>12</v>
      </c>
      <c r="B40">
        <f>B37*(J37*H37/G37+K37*I37/G37)</f>
        <v>1.0177532904805631</v>
      </c>
      <c r="C40">
        <f>B37*(J37*H37/G37*L37+K37*I37/G37*M37)</f>
        <v>0.93982246709519435</v>
      </c>
    </row>
    <row r="41" spans="1:13" x14ac:dyDescent="0.25">
      <c r="A41" t="s">
        <v>14</v>
      </c>
      <c r="B41" s="1">
        <f>1/B40-1</f>
        <v>-1.7443609022556261E-2</v>
      </c>
      <c r="C41" s="1">
        <f>(J37*L37+K37*M37)/C40-1</f>
        <v>2.1469515372589898E-2</v>
      </c>
      <c r="E41" t="s">
        <v>32</v>
      </c>
    </row>
    <row r="42" spans="1:13" x14ac:dyDescent="0.25">
      <c r="A42" t="s">
        <v>13</v>
      </c>
      <c r="C42" s="2">
        <f>C41-B41</f>
        <v>3.8913124395146159E-2</v>
      </c>
      <c r="E42" t="s">
        <v>31</v>
      </c>
    </row>
    <row r="45" spans="1:13" x14ac:dyDescent="0.25">
      <c r="A45" s="3" t="s">
        <v>28</v>
      </c>
    </row>
    <row r="47" spans="1:13" x14ac:dyDescent="0.25">
      <c r="B47" t="s">
        <v>0</v>
      </c>
      <c r="C47" t="s">
        <v>5</v>
      </c>
      <c r="D47" t="s">
        <v>8</v>
      </c>
      <c r="E47" t="s">
        <v>1</v>
      </c>
      <c r="F47" t="s">
        <v>2</v>
      </c>
      <c r="G47" t="s">
        <v>9</v>
      </c>
      <c r="H47" t="s">
        <v>6</v>
      </c>
      <c r="I47" t="s">
        <v>7</v>
      </c>
      <c r="J47" s="4" t="s">
        <v>23</v>
      </c>
      <c r="K47" s="4" t="s">
        <v>24</v>
      </c>
      <c r="L47" s="4" t="s">
        <v>3</v>
      </c>
      <c r="M47" s="4" t="s">
        <v>4</v>
      </c>
    </row>
    <row r="48" spans="1:13" x14ac:dyDescent="0.25">
      <c r="B48">
        <v>0.95</v>
      </c>
      <c r="C48">
        <v>2</v>
      </c>
      <c r="D48">
        <v>1</v>
      </c>
      <c r="E48">
        <v>0.9</v>
      </c>
      <c r="F48">
        <v>1.1000000000000001</v>
      </c>
      <c r="G48">
        <f>D48^(-$C$4)</f>
        <v>1</v>
      </c>
      <c r="H48">
        <f t="shared" ref="H48:I48" si="4">E48^(-$C$4)</f>
        <v>1.2345679012345678</v>
      </c>
      <c r="I48">
        <f t="shared" si="4"/>
        <v>0.82644628099173545</v>
      </c>
      <c r="J48" s="4">
        <v>0.6</v>
      </c>
      <c r="K48" s="4">
        <f>1-J48</f>
        <v>0.4</v>
      </c>
      <c r="L48" s="4">
        <f>0.6*0.95</f>
        <v>0.56999999999999995</v>
      </c>
      <c r="M48" s="4">
        <f>1.4*0.95</f>
        <v>1.3299999999999998</v>
      </c>
    </row>
    <row r="50" spans="1:5" x14ac:dyDescent="0.25">
      <c r="B50" t="s">
        <v>10</v>
      </c>
      <c r="C50" t="s">
        <v>11</v>
      </c>
    </row>
    <row r="51" spans="1:5" x14ac:dyDescent="0.25">
      <c r="A51" t="s">
        <v>12</v>
      </c>
      <c r="B51">
        <f>B48*(J48*H48/G48+K48*I48/G48)</f>
        <v>1.0177532904805631</v>
      </c>
      <c r="C51">
        <f>B48*(J48*H48/G48*L48+K48*I48/G48*M48)</f>
        <v>0.81879706152433407</v>
      </c>
      <c r="E51" t="s">
        <v>29</v>
      </c>
    </row>
    <row r="52" spans="1:5" x14ac:dyDescent="0.25">
      <c r="A52" t="s">
        <v>14</v>
      </c>
      <c r="B52" s="1">
        <f>1/B51-1</f>
        <v>-1.7443609022556261E-2</v>
      </c>
      <c r="C52" s="1">
        <f>(J48*L48+K48*M48)/C51-1</f>
        <v>6.7419561048370102E-2</v>
      </c>
      <c r="E52" t="s">
        <v>30</v>
      </c>
    </row>
    <row r="53" spans="1:5" x14ac:dyDescent="0.25">
      <c r="A53" t="s">
        <v>13</v>
      </c>
      <c r="C53" s="2">
        <f>C52-B52</f>
        <v>8.4863170070926364E-2</v>
      </c>
      <c r="E53" t="s">
        <v>18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tabSelected="1" workbookViewId="0"/>
  </sheetViews>
  <sheetFormatPr defaultRowHeight="15" x14ac:dyDescent="0.25"/>
  <sheetData>
    <row r="1" spans="1:13" x14ac:dyDescent="0.25">
      <c r="A1" s="3" t="s">
        <v>26</v>
      </c>
    </row>
    <row r="3" spans="1:13" x14ac:dyDescent="0.25">
      <c r="B3" t="s">
        <v>0</v>
      </c>
      <c r="C3" t="s">
        <v>5</v>
      </c>
      <c r="D3" t="s">
        <v>8</v>
      </c>
      <c r="E3" t="s">
        <v>1</v>
      </c>
      <c r="F3" t="s">
        <v>2</v>
      </c>
      <c r="G3" t="s">
        <v>9</v>
      </c>
      <c r="H3" t="s">
        <v>6</v>
      </c>
      <c r="I3" t="s">
        <v>7</v>
      </c>
      <c r="J3" t="s">
        <v>23</v>
      </c>
      <c r="K3" t="s">
        <v>24</v>
      </c>
      <c r="L3" t="s">
        <v>3</v>
      </c>
      <c r="M3" t="s">
        <v>4</v>
      </c>
    </row>
    <row r="4" spans="1:13" x14ac:dyDescent="0.25">
      <c r="B4">
        <v>0.95</v>
      </c>
      <c r="C4">
        <v>2</v>
      </c>
      <c r="D4">
        <v>1</v>
      </c>
      <c r="E4">
        <v>0.9</v>
      </c>
      <c r="F4">
        <v>1.1000000000000001</v>
      </c>
      <c r="G4">
        <f>D4^(-$C$4)</f>
        <v>1</v>
      </c>
      <c r="H4">
        <f t="shared" ref="H4:I4" si="0">E4^(-$C$4)</f>
        <v>1.2345679012345678</v>
      </c>
      <c r="I4">
        <f t="shared" si="0"/>
        <v>0.82644628099173545</v>
      </c>
      <c r="J4">
        <v>0.5</v>
      </c>
      <c r="K4">
        <f>1-J4</f>
        <v>0.5</v>
      </c>
      <c r="L4">
        <v>0.8</v>
      </c>
      <c r="M4">
        <v>1.2</v>
      </c>
    </row>
    <row r="6" spans="1:13" x14ac:dyDescent="0.25">
      <c r="B6" t="s">
        <v>10</v>
      </c>
      <c r="C6" t="s">
        <v>11</v>
      </c>
    </row>
    <row r="7" spans="1:13" x14ac:dyDescent="0.25">
      <c r="A7" t="s">
        <v>12</v>
      </c>
      <c r="B7">
        <f>B4*(J4*H4/G4+K4*I4/G4)</f>
        <v>0.9789817365574941</v>
      </c>
      <c r="C7">
        <f>B4*(J4*H4/G4*L4+K4*I4/G4*M4)</f>
        <v>0.94021018263442491</v>
      </c>
    </row>
    <row r="8" spans="1:13" x14ac:dyDescent="0.25">
      <c r="A8" t="s">
        <v>39</v>
      </c>
      <c r="B8" s="1">
        <f>1/B7-1</f>
        <v>2.1469515372589898E-2</v>
      </c>
      <c r="C8" s="1">
        <f>(J4*L4+K4*M4)/C7-1</f>
        <v>6.3591969614758659E-2</v>
      </c>
      <c r="E8" t="s">
        <v>25</v>
      </c>
    </row>
    <row r="9" spans="1:13" x14ac:dyDescent="0.25">
      <c r="A9" t="s">
        <v>13</v>
      </c>
      <c r="C9" s="2">
        <f>C8-B8</f>
        <v>4.2122454242168761E-2</v>
      </c>
    </row>
    <row r="12" spans="1:13" x14ac:dyDescent="0.25">
      <c r="A12" s="3" t="s">
        <v>33</v>
      </c>
    </row>
    <row r="14" spans="1:13" x14ac:dyDescent="0.25">
      <c r="B14" t="s">
        <v>0</v>
      </c>
      <c r="C14" t="s">
        <v>5</v>
      </c>
      <c r="D14" t="s">
        <v>8</v>
      </c>
      <c r="E14" s="5" t="s">
        <v>1</v>
      </c>
      <c r="F14" s="5" t="s">
        <v>2</v>
      </c>
      <c r="G14" t="s">
        <v>9</v>
      </c>
      <c r="H14" t="s">
        <v>6</v>
      </c>
      <c r="I14" t="s">
        <v>7</v>
      </c>
      <c r="J14" t="s">
        <v>23</v>
      </c>
      <c r="K14" t="s">
        <v>24</v>
      </c>
      <c r="L14" t="s">
        <v>3</v>
      </c>
      <c r="M14" t="s">
        <v>4</v>
      </c>
    </row>
    <row r="15" spans="1:13" x14ac:dyDescent="0.25">
      <c r="B15">
        <v>0.95</v>
      </c>
      <c r="C15">
        <v>2</v>
      </c>
      <c r="D15">
        <v>1</v>
      </c>
      <c r="E15" s="5">
        <v>1</v>
      </c>
      <c r="F15" s="5">
        <v>1</v>
      </c>
      <c r="G15">
        <f>D15^(-$C$4)</f>
        <v>1</v>
      </c>
      <c r="H15">
        <f t="shared" ref="H15:I15" si="1">E15^(-$C$4)</f>
        <v>1</v>
      </c>
      <c r="I15">
        <f t="shared" si="1"/>
        <v>1</v>
      </c>
      <c r="J15">
        <v>0.5</v>
      </c>
      <c r="K15">
        <f>1-J15</f>
        <v>0.5</v>
      </c>
      <c r="L15">
        <v>0.8</v>
      </c>
      <c r="M15">
        <v>1.2</v>
      </c>
    </row>
    <row r="17" spans="1:13" x14ac:dyDescent="0.25">
      <c r="B17" t="s">
        <v>10</v>
      </c>
      <c r="C17" t="s">
        <v>11</v>
      </c>
    </row>
    <row r="18" spans="1:13" x14ac:dyDescent="0.25">
      <c r="A18" t="s">
        <v>12</v>
      </c>
      <c r="B18">
        <f>B15*(J15*H15/G15+K15*I15/G15)</f>
        <v>0.95</v>
      </c>
      <c r="C18">
        <f>B15*(J15*H15/G15*L15+K15*I15/G15*M15)</f>
        <v>0.95</v>
      </c>
      <c r="E18" t="s">
        <v>38</v>
      </c>
    </row>
    <row r="19" spans="1:13" x14ac:dyDescent="0.25">
      <c r="A19" t="s">
        <v>39</v>
      </c>
      <c r="B19" s="1">
        <f>1/B18-1</f>
        <v>5.2631578947368363E-2</v>
      </c>
      <c r="C19" s="1">
        <f>(J15*L15+K15*M15)/C18-1</f>
        <v>5.2631578947368363E-2</v>
      </c>
      <c r="E19" t="s">
        <v>35</v>
      </c>
    </row>
    <row r="20" spans="1:13" x14ac:dyDescent="0.25">
      <c r="A20" t="s">
        <v>13</v>
      </c>
      <c r="C20" s="2">
        <f>C19-B19</f>
        <v>0</v>
      </c>
      <c r="E20" t="s">
        <v>34</v>
      </c>
    </row>
    <row r="23" spans="1:13" x14ac:dyDescent="0.25">
      <c r="A23" s="3" t="s">
        <v>36</v>
      </c>
    </row>
    <row r="25" spans="1:13" x14ac:dyDescent="0.25">
      <c r="B25" t="s">
        <v>0</v>
      </c>
      <c r="C25" t="s">
        <v>5</v>
      </c>
      <c r="D25" t="s">
        <v>8</v>
      </c>
      <c r="E25" t="s">
        <v>1</v>
      </c>
      <c r="F25" t="s">
        <v>2</v>
      </c>
      <c r="G25" t="s">
        <v>9</v>
      </c>
      <c r="H25" t="s">
        <v>6</v>
      </c>
      <c r="I25" t="s">
        <v>7</v>
      </c>
      <c r="J25" t="s">
        <v>23</v>
      </c>
      <c r="K25" t="s">
        <v>24</v>
      </c>
      <c r="L25" s="5" t="s">
        <v>3</v>
      </c>
      <c r="M25" s="5" t="s">
        <v>4</v>
      </c>
    </row>
    <row r="26" spans="1:13" x14ac:dyDescent="0.25">
      <c r="B26">
        <v>0.95</v>
      </c>
      <c r="C26">
        <v>2</v>
      </c>
      <c r="D26">
        <v>1</v>
      </c>
      <c r="E26">
        <v>0.9</v>
      </c>
      <c r="F26">
        <v>1.1000000000000001</v>
      </c>
      <c r="G26">
        <f>D26^(-$C$4)</f>
        <v>1</v>
      </c>
      <c r="H26">
        <f t="shared" ref="H26:I26" si="2">E26^(-$C$4)</f>
        <v>1.2345679012345678</v>
      </c>
      <c r="I26">
        <f t="shared" si="2"/>
        <v>0.82644628099173545</v>
      </c>
      <c r="J26">
        <v>0.5</v>
      </c>
      <c r="K26">
        <f>1-J26</f>
        <v>0.5</v>
      </c>
      <c r="L26" s="5">
        <v>1</v>
      </c>
      <c r="M26" s="5">
        <v>1</v>
      </c>
    </row>
    <row r="28" spans="1:13" x14ac:dyDescent="0.25">
      <c r="B28" t="s">
        <v>10</v>
      </c>
      <c r="C28" t="s">
        <v>11</v>
      </c>
    </row>
    <row r="29" spans="1:13" x14ac:dyDescent="0.25">
      <c r="A29" t="s">
        <v>12</v>
      </c>
      <c r="B29">
        <f>B26*(J26*H26/G26+K26*I26/G26)</f>
        <v>0.9789817365574941</v>
      </c>
      <c r="C29">
        <f>B26*(J26*H26/G26*L26+K26*I26/G26*M26)</f>
        <v>0.9789817365574941</v>
      </c>
      <c r="E29" t="s">
        <v>38</v>
      </c>
    </row>
    <row r="30" spans="1:13" x14ac:dyDescent="0.25">
      <c r="A30" t="s">
        <v>39</v>
      </c>
      <c r="B30" s="1">
        <f>1/B29-1</f>
        <v>2.1469515372589898E-2</v>
      </c>
      <c r="C30" s="1">
        <f>(J26*L26+K26*M26)/C29-1</f>
        <v>2.1469515372589898E-2</v>
      </c>
      <c r="E30" t="s">
        <v>37</v>
      </c>
    </row>
    <row r="31" spans="1:13" x14ac:dyDescent="0.25">
      <c r="A31" t="s">
        <v>13</v>
      </c>
      <c r="C31" s="2">
        <f>C30-B30</f>
        <v>0</v>
      </c>
      <c r="E31" t="s">
        <v>34</v>
      </c>
    </row>
    <row r="34" spans="1:13" x14ac:dyDescent="0.25">
      <c r="A34" s="3" t="s">
        <v>26</v>
      </c>
    </row>
    <row r="36" spans="1:13" x14ac:dyDescent="0.25">
      <c r="B36" t="s">
        <v>0</v>
      </c>
      <c r="C36" t="s">
        <v>5</v>
      </c>
      <c r="D36" t="s">
        <v>8</v>
      </c>
      <c r="E36" t="s">
        <v>1</v>
      </c>
      <c r="F36" t="s">
        <v>2</v>
      </c>
      <c r="G36" t="s">
        <v>9</v>
      </c>
      <c r="H36" t="s">
        <v>6</v>
      </c>
      <c r="I36" t="s">
        <v>7</v>
      </c>
      <c r="J36" t="s">
        <v>23</v>
      </c>
      <c r="K36" t="s">
        <v>24</v>
      </c>
      <c r="L36" t="s">
        <v>3</v>
      </c>
      <c r="M36" t="s">
        <v>4</v>
      </c>
    </row>
    <row r="37" spans="1:13" x14ac:dyDescent="0.25">
      <c r="B37">
        <v>0.95</v>
      </c>
      <c r="C37">
        <v>2</v>
      </c>
      <c r="D37">
        <v>1</v>
      </c>
      <c r="E37">
        <v>0.9</v>
      </c>
      <c r="F37">
        <v>1.1000000000000001</v>
      </c>
      <c r="G37">
        <f>D37^(-$C$4)</f>
        <v>1</v>
      </c>
      <c r="H37">
        <f t="shared" ref="H37:I37" si="3">E37^(-$C$4)</f>
        <v>1.2345679012345678</v>
      </c>
      <c r="I37">
        <f t="shared" si="3"/>
        <v>0.82644628099173545</v>
      </c>
      <c r="J37">
        <v>0.5</v>
      </c>
      <c r="K37">
        <f>1-J37</f>
        <v>0.5</v>
      </c>
      <c r="L37">
        <v>0.8</v>
      </c>
      <c r="M37">
        <v>1.2</v>
      </c>
    </row>
    <row r="39" spans="1:13" x14ac:dyDescent="0.25">
      <c r="B39" t="s">
        <v>10</v>
      </c>
      <c r="C39" t="s">
        <v>11</v>
      </c>
    </row>
    <row r="40" spans="1:13" x14ac:dyDescent="0.25">
      <c r="A40" t="s">
        <v>12</v>
      </c>
      <c r="B40">
        <f>B37*(J37*H37/G37+K37*I37/G37)</f>
        <v>0.9789817365574941</v>
      </c>
      <c r="C40">
        <f>B37*(J37*H37/G37*L37+K37*I37/G37*M37)</f>
        <v>0.94021018263442491</v>
      </c>
    </row>
    <row r="41" spans="1:13" x14ac:dyDescent="0.25">
      <c r="A41" t="s">
        <v>39</v>
      </c>
      <c r="B41" s="1">
        <f>1/B40-1</f>
        <v>2.1469515372589898E-2</v>
      </c>
      <c r="C41" s="1">
        <f>(J37*L37+K37*M37)/C40-1</f>
        <v>6.3591969614758659E-2</v>
      </c>
      <c r="E41" t="s">
        <v>25</v>
      </c>
    </row>
    <row r="42" spans="1:13" x14ac:dyDescent="0.25">
      <c r="A42" t="s">
        <v>13</v>
      </c>
      <c r="C42" s="2">
        <f>C41-B41</f>
        <v>4.2122454242168761E-2</v>
      </c>
    </row>
    <row r="45" spans="1:13" x14ac:dyDescent="0.25">
      <c r="A45" s="3" t="s">
        <v>19</v>
      </c>
    </row>
    <row r="47" spans="1:13" x14ac:dyDescent="0.25">
      <c r="B47" t="s">
        <v>0</v>
      </c>
      <c r="C47" t="s">
        <v>5</v>
      </c>
      <c r="D47" t="s">
        <v>8</v>
      </c>
      <c r="E47" t="s">
        <v>1</v>
      </c>
      <c r="F47" t="s">
        <v>2</v>
      </c>
      <c r="G47" t="s">
        <v>9</v>
      </c>
      <c r="H47" t="s">
        <v>6</v>
      </c>
      <c r="I47" t="s">
        <v>7</v>
      </c>
      <c r="J47" t="s">
        <v>23</v>
      </c>
      <c r="K47" t="s">
        <v>24</v>
      </c>
      <c r="L47" s="4" t="s">
        <v>3</v>
      </c>
      <c r="M47" s="4" t="s">
        <v>4</v>
      </c>
    </row>
    <row r="48" spans="1:13" x14ac:dyDescent="0.25">
      <c r="B48">
        <v>0.95</v>
      </c>
      <c r="C48">
        <v>2</v>
      </c>
      <c r="D48">
        <v>1</v>
      </c>
      <c r="E48">
        <v>0.9</v>
      </c>
      <c r="F48">
        <v>1.1000000000000001</v>
      </c>
      <c r="G48">
        <f>D48^(-$C$4)</f>
        <v>1</v>
      </c>
      <c r="H48">
        <f t="shared" ref="H48:I48" si="4">E48^(-$C$4)</f>
        <v>1.2345679012345678</v>
      </c>
      <c r="I48">
        <f t="shared" si="4"/>
        <v>0.82644628099173545</v>
      </c>
      <c r="J48">
        <v>0.5</v>
      </c>
      <c r="K48">
        <f>1-J48</f>
        <v>0.5</v>
      </c>
      <c r="L48" s="4">
        <f>0.8*0.95</f>
        <v>0.76</v>
      </c>
      <c r="M48" s="4">
        <f>1.2*0.95</f>
        <v>1.1399999999999999</v>
      </c>
    </row>
    <row r="50" spans="1:13" x14ac:dyDescent="0.25">
      <c r="B50" t="s">
        <v>10</v>
      </c>
      <c r="C50" t="s">
        <v>11</v>
      </c>
    </row>
    <row r="51" spans="1:13" x14ac:dyDescent="0.25">
      <c r="A51" t="s">
        <v>12</v>
      </c>
      <c r="B51">
        <f>B48*(J48*H48/G48+K48*I48/G48)</f>
        <v>0.9789817365574941</v>
      </c>
      <c r="C51">
        <f>B48*(J48*H48/G48*L48+K48*I48/G48*M48)</f>
        <v>0.89319967350270357</v>
      </c>
      <c r="E51" t="s">
        <v>20</v>
      </c>
    </row>
    <row r="52" spans="1:13" x14ac:dyDescent="0.25">
      <c r="A52" t="s">
        <v>39</v>
      </c>
      <c r="B52" s="1">
        <f>1/B51-1</f>
        <v>2.1469515372589898E-2</v>
      </c>
      <c r="C52" s="1">
        <f>(J48*L48+K48*M48)/C51-1</f>
        <v>6.3591969614758881E-2</v>
      </c>
      <c r="E52" t="s">
        <v>21</v>
      </c>
    </row>
    <row r="53" spans="1:13" x14ac:dyDescent="0.25">
      <c r="A53" t="s">
        <v>13</v>
      </c>
      <c r="C53" s="2">
        <f>C52-B52</f>
        <v>4.2122454242168983E-2</v>
      </c>
      <c r="E53" t="s">
        <v>17</v>
      </c>
    </row>
    <row r="56" spans="1:13" x14ac:dyDescent="0.25">
      <c r="A56" s="3" t="s">
        <v>15</v>
      </c>
    </row>
    <row r="58" spans="1:13" x14ac:dyDescent="0.25">
      <c r="B58" t="s">
        <v>0</v>
      </c>
      <c r="C58" t="s">
        <v>5</v>
      </c>
      <c r="D58" t="s">
        <v>8</v>
      </c>
      <c r="E58" t="s">
        <v>1</v>
      </c>
      <c r="F58" t="s">
        <v>2</v>
      </c>
      <c r="G58" t="s">
        <v>9</v>
      </c>
      <c r="H58" t="s">
        <v>6</v>
      </c>
      <c r="I58" t="s">
        <v>7</v>
      </c>
      <c r="J58" t="s">
        <v>23</v>
      </c>
      <c r="K58" t="s">
        <v>24</v>
      </c>
      <c r="L58" s="4" t="s">
        <v>3</v>
      </c>
      <c r="M58" s="4" t="s">
        <v>4</v>
      </c>
    </row>
    <row r="59" spans="1:13" x14ac:dyDescent="0.25">
      <c r="B59">
        <v>0.95</v>
      </c>
      <c r="C59">
        <v>2</v>
      </c>
      <c r="D59">
        <v>1</v>
      </c>
      <c r="E59">
        <v>0.9</v>
      </c>
      <c r="F59">
        <v>1.1000000000000001</v>
      </c>
      <c r="G59">
        <f>D59^(-$C$4)</f>
        <v>1</v>
      </c>
      <c r="H59">
        <f t="shared" ref="H59:I59" si="5">E59^(-$C$4)</f>
        <v>1.2345679012345678</v>
      </c>
      <c r="I59">
        <f t="shared" si="5"/>
        <v>0.82644628099173545</v>
      </c>
      <c r="J59">
        <v>0.5</v>
      </c>
      <c r="K59">
        <f>1-J59</f>
        <v>0.5</v>
      </c>
      <c r="L59" s="4">
        <v>0.6</v>
      </c>
      <c r="M59" s="4">
        <v>1.4</v>
      </c>
    </row>
    <row r="61" spans="1:13" x14ac:dyDescent="0.25">
      <c r="B61" t="s">
        <v>10</v>
      </c>
      <c r="C61" t="s">
        <v>11</v>
      </c>
    </row>
    <row r="62" spans="1:13" x14ac:dyDescent="0.25">
      <c r="A62" t="s">
        <v>12</v>
      </c>
      <c r="B62">
        <f>B59*(J59*H59/G59+K59*I59/G59)</f>
        <v>0.9789817365574941</v>
      </c>
      <c r="C62">
        <f>B59*(J59*H59/G59*L59+K59*I59/G59*M59)</f>
        <v>0.90143862871135583</v>
      </c>
      <c r="E62" t="s">
        <v>16</v>
      </c>
    </row>
    <row r="63" spans="1:13" x14ac:dyDescent="0.25">
      <c r="A63" t="s">
        <v>39</v>
      </c>
      <c r="B63" s="1">
        <f>1/B62-1</f>
        <v>2.1469515372589898E-2</v>
      </c>
      <c r="C63" s="1">
        <f>(J59*L59+K59*M59)/C62-1</f>
        <v>0.10933786078098495</v>
      </c>
      <c r="E63" t="s">
        <v>22</v>
      </c>
    </row>
    <row r="64" spans="1:13" x14ac:dyDescent="0.25">
      <c r="A64" t="s">
        <v>13</v>
      </c>
      <c r="C64" s="2">
        <f>C63-B63</f>
        <v>8.7868345408395054E-2</v>
      </c>
      <c r="E64" t="s">
        <v>18</v>
      </c>
    </row>
    <row r="67" spans="1:13" x14ac:dyDescent="0.25">
      <c r="A67" s="3" t="s">
        <v>26</v>
      </c>
    </row>
    <row r="69" spans="1:13" x14ac:dyDescent="0.25">
      <c r="B69" t="s">
        <v>0</v>
      </c>
      <c r="C69" t="s">
        <v>5</v>
      </c>
      <c r="D69" t="s">
        <v>8</v>
      </c>
      <c r="E69" t="s">
        <v>1</v>
      </c>
      <c r="F69" t="s">
        <v>2</v>
      </c>
      <c r="G69" t="s">
        <v>9</v>
      </c>
      <c r="H69" t="s">
        <v>6</v>
      </c>
      <c r="I69" t="s">
        <v>7</v>
      </c>
      <c r="J69" t="s">
        <v>23</v>
      </c>
      <c r="K69" t="s">
        <v>24</v>
      </c>
      <c r="L69" t="s">
        <v>3</v>
      </c>
      <c r="M69" t="s">
        <v>4</v>
      </c>
    </row>
    <row r="70" spans="1:13" x14ac:dyDescent="0.25">
      <c r="B70">
        <v>0.95</v>
      </c>
      <c r="C70">
        <v>2</v>
      </c>
      <c r="D70">
        <v>1</v>
      </c>
      <c r="E70">
        <v>0.9</v>
      </c>
      <c r="F70">
        <v>1.1000000000000001</v>
      </c>
      <c r="G70">
        <f>D70^(-$C$4)</f>
        <v>1</v>
      </c>
      <c r="H70">
        <f t="shared" ref="H70" si="6">E70^(-$C$4)</f>
        <v>1.2345679012345678</v>
      </c>
      <c r="I70">
        <f t="shared" ref="I70" si="7">F70^(-$C$4)</f>
        <v>0.82644628099173545</v>
      </c>
      <c r="J70">
        <v>0.5</v>
      </c>
      <c r="K70">
        <f>1-J70</f>
        <v>0.5</v>
      </c>
      <c r="L70">
        <v>0.8</v>
      </c>
      <c r="M70">
        <v>1.2</v>
      </c>
    </row>
    <row r="72" spans="1:13" x14ac:dyDescent="0.25">
      <c r="B72" t="s">
        <v>10</v>
      </c>
      <c r="C72" t="s">
        <v>11</v>
      </c>
    </row>
    <row r="73" spans="1:13" x14ac:dyDescent="0.25">
      <c r="A73" t="s">
        <v>12</v>
      </c>
      <c r="B73">
        <f>B70*(J70*H70/G70+K70*I70/G70)</f>
        <v>0.9789817365574941</v>
      </c>
      <c r="C73">
        <f>B70*(J70*H70/G70*L70+K70*I70/G70*M70)</f>
        <v>0.94021018263442491</v>
      </c>
    </row>
    <row r="74" spans="1:13" x14ac:dyDescent="0.25">
      <c r="A74" t="s">
        <v>39</v>
      </c>
      <c r="B74" s="1">
        <f>1/B73-1</f>
        <v>2.1469515372589898E-2</v>
      </c>
      <c r="C74" s="1">
        <f>(J70*L70+K70*M70)/C73-1</f>
        <v>6.3591969614758659E-2</v>
      </c>
      <c r="E74" t="s">
        <v>25</v>
      </c>
    </row>
    <row r="75" spans="1:13" x14ac:dyDescent="0.25">
      <c r="A75" t="s">
        <v>13</v>
      </c>
      <c r="C75" s="2">
        <f>C74-B74</f>
        <v>4.2122454242168761E-2</v>
      </c>
    </row>
    <row r="78" spans="1:13" x14ac:dyDescent="0.25">
      <c r="A78" s="3" t="s">
        <v>27</v>
      </c>
    </row>
    <row r="80" spans="1:13" x14ac:dyDescent="0.25">
      <c r="B80" t="s">
        <v>0</v>
      </c>
      <c r="C80" t="s">
        <v>5</v>
      </c>
      <c r="D80" t="s">
        <v>8</v>
      </c>
      <c r="E80" t="s">
        <v>1</v>
      </c>
      <c r="F80" t="s">
        <v>2</v>
      </c>
      <c r="G80" t="s">
        <v>9</v>
      </c>
      <c r="H80" t="s">
        <v>6</v>
      </c>
      <c r="I80" t="s">
        <v>7</v>
      </c>
      <c r="J80" s="4" t="s">
        <v>23</v>
      </c>
      <c r="K80" s="4" t="s">
        <v>24</v>
      </c>
      <c r="L80" t="s">
        <v>3</v>
      </c>
      <c r="M80" t="s">
        <v>4</v>
      </c>
    </row>
    <row r="81" spans="1:13" x14ac:dyDescent="0.25">
      <c r="B81">
        <v>0.95</v>
      </c>
      <c r="C81">
        <v>2</v>
      </c>
      <c r="D81">
        <v>1</v>
      </c>
      <c r="E81">
        <v>0.9</v>
      </c>
      <c r="F81">
        <v>1.1000000000000001</v>
      </c>
      <c r="G81">
        <f>D81^(-$C$4)</f>
        <v>1</v>
      </c>
      <c r="H81">
        <f t="shared" ref="H81:I81" si="8">E81^(-$C$4)</f>
        <v>1.2345679012345678</v>
      </c>
      <c r="I81">
        <f t="shared" si="8"/>
        <v>0.82644628099173545</v>
      </c>
      <c r="J81" s="4">
        <v>0.6</v>
      </c>
      <c r="K81" s="4">
        <f>1-J81</f>
        <v>0.4</v>
      </c>
      <c r="L81">
        <v>0.8</v>
      </c>
      <c r="M81">
        <v>1.2</v>
      </c>
    </row>
    <row r="83" spans="1:13" x14ac:dyDescent="0.25">
      <c r="B83" t="s">
        <v>10</v>
      </c>
      <c r="C83" t="s">
        <v>11</v>
      </c>
    </row>
    <row r="84" spans="1:13" x14ac:dyDescent="0.25">
      <c r="A84" t="s">
        <v>12</v>
      </c>
      <c r="B84">
        <f>B81*(J81*H81/G81+K81*I81/G81)</f>
        <v>1.0177532904805631</v>
      </c>
      <c r="C84">
        <f>B81*(J81*H81/G81*L81+K81*I81/G81*M81)</f>
        <v>0.93982246709519435</v>
      </c>
    </row>
    <row r="85" spans="1:13" x14ac:dyDescent="0.25">
      <c r="A85" t="s">
        <v>39</v>
      </c>
      <c r="B85" s="1">
        <f>1/B84-1</f>
        <v>-1.7443609022556261E-2</v>
      </c>
      <c r="C85" s="1">
        <f>(J81*L81+K81*M81)/C84-1</f>
        <v>2.1469515372589898E-2</v>
      </c>
      <c r="E85" t="s">
        <v>32</v>
      </c>
    </row>
    <row r="86" spans="1:13" x14ac:dyDescent="0.25">
      <c r="A86" t="s">
        <v>13</v>
      </c>
      <c r="C86" s="2">
        <f>C85-B85</f>
        <v>3.8913124395146159E-2</v>
      </c>
      <c r="E86" t="s">
        <v>31</v>
      </c>
    </row>
    <row r="89" spans="1:13" x14ac:dyDescent="0.25">
      <c r="A89" s="3" t="s">
        <v>28</v>
      </c>
    </row>
    <row r="91" spans="1:13" x14ac:dyDescent="0.25">
      <c r="B91" t="s">
        <v>0</v>
      </c>
      <c r="C91" t="s">
        <v>5</v>
      </c>
      <c r="D91" t="s">
        <v>8</v>
      </c>
      <c r="E91" t="s">
        <v>1</v>
      </c>
      <c r="F91" t="s">
        <v>2</v>
      </c>
      <c r="G91" t="s">
        <v>9</v>
      </c>
      <c r="H91" t="s">
        <v>6</v>
      </c>
      <c r="I91" t="s">
        <v>7</v>
      </c>
      <c r="J91" s="4" t="s">
        <v>23</v>
      </c>
      <c r="K91" s="4" t="s">
        <v>24</v>
      </c>
      <c r="L91" s="4" t="s">
        <v>3</v>
      </c>
      <c r="M91" s="4" t="s">
        <v>4</v>
      </c>
    </row>
    <row r="92" spans="1:13" x14ac:dyDescent="0.25">
      <c r="B92">
        <v>0.95</v>
      </c>
      <c r="C92">
        <v>2</v>
      </c>
      <c r="D92">
        <v>1</v>
      </c>
      <c r="E92">
        <v>0.9</v>
      </c>
      <c r="F92">
        <v>1.1000000000000001</v>
      </c>
      <c r="G92">
        <f>D92^(-$C$4)</f>
        <v>1</v>
      </c>
      <c r="H92">
        <f t="shared" ref="H92:I92" si="9">E92^(-$C$4)</f>
        <v>1.2345679012345678</v>
      </c>
      <c r="I92">
        <f t="shared" si="9"/>
        <v>0.82644628099173545</v>
      </c>
      <c r="J92" s="4">
        <v>0.6</v>
      </c>
      <c r="K92" s="4">
        <f>1-J92</f>
        <v>0.4</v>
      </c>
      <c r="L92" s="4">
        <f>0.6*0.95</f>
        <v>0.56999999999999995</v>
      </c>
      <c r="M92" s="4">
        <f>1.4*0.95</f>
        <v>1.3299999999999998</v>
      </c>
    </row>
    <row r="94" spans="1:13" x14ac:dyDescent="0.25">
      <c r="B94" t="s">
        <v>10</v>
      </c>
      <c r="C94" t="s">
        <v>11</v>
      </c>
    </row>
    <row r="95" spans="1:13" x14ac:dyDescent="0.25">
      <c r="A95" t="s">
        <v>12</v>
      </c>
      <c r="B95">
        <f>B92*(J92*H92/G92+K92*I92/G92)</f>
        <v>1.0177532904805631</v>
      </c>
      <c r="C95">
        <f>B92*(J92*H92/G92*L92+K92*I92/G92*M92)</f>
        <v>0.81879706152433407</v>
      </c>
      <c r="E95" t="s">
        <v>29</v>
      </c>
    </row>
    <row r="96" spans="1:13" x14ac:dyDescent="0.25">
      <c r="A96" t="s">
        <v>39</v>
      </c>
      <c r="B96" s="1">
        <f>1/B95-1</f>
        <v>-1.7443609022556261E-2</v>
      </c>
      <c r="C96" s="1">
        <f>(J92*L92+K92*M92)/C95-1</f>
        <v>6.7419561048370102E-2</v>
      </c>
      <c r="E96" t="s">
        <v>30</v>
      </c>
    </row>
    <row r="97" spans="1:5" x14ac:dyDescent="0.25">
      <c r="A97" t="s">
        <v>13</v>
      </c>
      <c r="C97" s="2">
        <f>C96-B96</f>
        <v>8.4863170070926364E-2</v>
      </c>
      <c r="E97" t="s">
        <v>18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Asset_pricing</vt:lpstr>
      <vt:lpstr>Coronavirus</vt:lpstr>
      <vt:lpstr>Printout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Bielecki, Marcin Paweł</dc:creator>
  <cp:lastModifiedBy>Marcin</cp:lastModifiedBy>
  <cp:lastPrinted>2020-03-25T13:01:22Z</cp:lastPrinted>
  <dcterms:created xsi:type="dcterms:W3CDTF">2020-03-10T11:00:22Z</dcterms:created>
  <dcterms:modified xsi:type="dcterms:W3CDTF">2020-03-25T13:02:00Z</dcterms:modified>
</cp:coreProperties>
</file>